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vin Harper\Downloads\"/>
    </mc:Choice>
  </mc:AlternateContent>
  <bookViews>
    <workbookView xWindow="0" yWindow="0" windowWidth="20490" windowHeight="7155"/>
  </bookViews>
  <sheets>
    <sheet name="TEST" sheetId="4" r:id="rId1"/>
    <sheet name="TEST Statement of Net Position" sheetId="5" r:id="rId2"/>
    <sheet name="TEST Stmt of Rev Exp &amp; Chges" sheetId="6" r:id="rId3"/>
    <sheet name="ANSWERS" sheetId="1" r:id="rId4"/>
    <sheet name="ANSWER-Stmt of Net Position" sheetId="2" r:id="rId5"/>
    <sheet name="ANSWER-Stmt of Rev Exp &amp; Chgs" sheetId="3" r:id="rId6"/>
  </sheets>
  <definedNames>
    <definedName name="_xlnm.Print_Area" localSheetId="0">TEST!$A$1:$H$59</definedName>
  </definedNames>
  <calcPr calcId="152511"/>
</workbook>
</file>

<file path=xl/calcChain.xml><?xml version="1.0" encoding="utf-8"?>
<calcChain xmlns="http://schemas.openxmlformats.org/spreadsheetml/2006/main">
  <c r="C33" i="1" l="1"/>
  <c r="C48" i="4" l="1"/>
  <c r="C8" i="2"/>
  <c r="E18" i="2"/>
  <c r="C36" i="2"/>
  <c r="C19" i="3"/>
  <c r="C14" i="3"/>
  <c r="C18" i="2"/>
  <c r="C34" i="2"/>
  <c r="E34" i="2"/>
  <c r="E32" i="3"/>
  <c r="B5" i="1" l="1"/>
  <c r="C6" i="1" s="1"/>
  <c r="E30" i="2" l="1"/>
  <c r="C30" i="2"/>
  <c r="E26" i="2"/>
  <c r="C26" i="2"/>
  <c r="E19" i="2"/>
  <c r="E12" i="2"/>
  <c r="C12" i="2"/>
  <c r="C19" i="2"/>
  <c r="E37" i="2"/>
  <c r="C37" i="2"/>
  <c r="E29" i="3"/>
  <c r="C29" i="3"/>
  <c r="E23" i="3"/>
  <c r="C23" i="3"/>
  <c r="E15" i="3"/>
  <c r="C15" i="3"/>
  <c r="E9" i="3"/>
  <c r="C9" i="3"/>
  <c r="E16" i="3" l="1"/>
  <c r="E24" i="3"/>
  <c r="E31" i="3"/>
  <c r="E20" i="2"/>
  <c r="C16" i="3"/>
  <c r="C24" i="3" s="1"/>
  <c r="C31" i="3" s="1"/>
  <c r="E31" i="2"/>
  <c r="C31" i="2"/>
  <c r="C20" i="2"/>
  <c r="E33" i="3"/>
  <c r="C32" i="3" s="1"/>
  <c r="C33" i="3" l="1"/>
  <c r="C38" i="2" s="1"/>
  <c r="E34" i="3"/>
  <c r="C35" i="3"/>
</calcChain>
</file>

<file path=xl/sharedStrings.xml><?xml version="1.0" encoding="utf-8"?>
<sst xmlns="http://schemas.openxmlformats.org/spreadsheetml/2006/main" count="154" uniqueCount="87">
  <si>
    <t>Cash and Investments</t>
  </si>
  <si>
    <t>Account</t>
  </si>
  <si>
    <t>Accounts Receivable</t>
  </si>
  <si>
    <t>Inventories</t>
  </si>
  <si>
    <t>Prepaid Expense</t>
  </si>
  <si>
    <t>Non-Current Restricted Cash and Investments</t>
  </si>
  <si>
    <t>Long Term Loan Receivables</t>
  </si>
  <si>
    <t>Unamortized Bond Issuance Costs</t>
  </si>
  <si>
    <t>Capital Assets</t>
  </si>
  <si>
    <t>Accounts Payable</t>
  </si>
  <si>
    <t>Current Portion of Long Term Liabilities</t>
  </si>
  <si>
    <t>Long Term Liabilities</t>
  </si>
  <si>
    <t>Invested in Capital Assets, Net of Related Debt</t>
  </si>
  <si>
    <t>Restricted Net Assets</t>
  </si>
  <si>
    <t>Unrestricted Net Assets</t>
  </si>
  <si>
    <t>Water Sales</t>
  </si>
  <si>
    <t>Other Operating Sales</t>
  </si>
  <si>
    <t>Water Purchases</t>
  </si>
  <si>
    <t>Operations and Maintenance</t>
  </si>
  <si>
    <t>Depreciation and Amortization</t>
  </si>
  <si>
    <t>Investment Income</t>
  </si>
  <si>
    <t>Interest Expense</t>
  </si>
  <si>
    <t>Gain on Sale of Capital Assets</t>
  </si>
  <si>
    <t>Capacity Charges</t>
  </si>
  <si>
    <t>Contributions in Aid of Construction</t>
  </si>
  <si>
    <t>Net Assets at Beginning of Year</t>
  </si>
  <si>
    <t>Assets:</t>
  </si>
  <si>
    <t>Current Assets:</t>
  </si>
  <si>
    <t>Non Current Assets:</t>
  </si>
  <si>
    <t>Liabilities:</t>
  </si>
  <si>
    <t>NonCurrent Liabilities:</t>
  </si>
  <si>
    <t>Current Liabilities:</t>
  </si>
  <si>
    <t>Operating Revenues:</t>
  </si>
  <si>
    <t>Operating Expenses:</t>
  </si>
  <si>
    <t>Nonoperating Revenues (Expenses):</t>
  </si>
  <si>
    <t>Capital Contributions:</t>
  </si>
  <si>
    <t>Net operating Income</t>
  </si>
  <si>
    <t>Total Assets</t>
  </si>
  <si>
    <t>Total Liabilities</t>
  </si>
  <si>
    <t>Operating Expenses</t>
  </si>
  <si>
    <t>Operating Revenues</t>
  </si>
  <si>
    <t>Nonoperating Revenues (Expenses)</t>
  </si>
  <si>
    <t>Capital Contributions</t>
  </si>
  <si>
    <t>Income before Capital Contributions</t>
  </si>
  <si>
    <t>Capital assets</t>
  </si>
  <si>
    <t>Cash and investments</t>
  </si>
  <si>
    <t>Depreciation expense</t>
  </si>
  <si>
    <t>1</t>
  </si>
  <si>
    <t>2</t>
  </si>
  <si>
    <t>3</t>
  </si>
  <si>
    <t>Exercise I:</t>
  </si>
  <si>
    <t>Exercise II:</t>
  </si>
  <si>
    <t>Property tax revenue</t>
  </si>
  <si>
    <t>(Use only the account titles listed in Exercise II)</t>
  </si>
  <si>
    <t>Property Tax Revenue</t>
  </si>
  <si>
    <t>2 &amp; 3</t>
  </si>
  <si>
    <t>Change in Net Position</t>
  </si>
  <si>
    <t>Net Position at Beginning of Year; as restated</t>
  </si>
  <si>
    <t>Net Position at End of Year</t>
  </si>
  <si>
    <t>Statements of Revenues, Expenses, and Changes in Net Position</t>
  </si>
  <si>
    <t>Net Position</t>
  </si>
  <si>
    <t>Net Investment in Capital Assets</t>
  </si>
  <si>
    <t>Total Net Position</t>
  </si>
  <si>
    <t xml:space="preserve">Restricted </t>
  </si>
  <si>
    <t xml:space="preserve">Unrestricted </t>
  </si>
  <si>
    <t>Statements of Net Position</t>
  </si>
  <si>
    <r>
      <t xml:space="preserve">Net </t>
    </r>
    <r>
      <rPr>
        <sz val="11"/>
        <color theme="1"/>
        <rFont val="Calibri"/>
        <family val="2"/>
        <scheme val="minor"/>
      </rPr>
      <t>Position</t>
    </r>
    <r>
      <rPr>
        <b/>
        <sz val="11"/>
        <color theme="1"/>
        <rFont val="Calibri"/>
        <family val="2"/>
        <scheme val="minor"/>
      </rPr>
      <t xml:space="preserve"> at Beginning of Year; as restated</t>
    </r>
  </si>
  <si>
    <t>EXCEL SKILLS ASSESSMENT</t>
  </si>
  <si>
    <t>Prepare adjusting journal entries for the following transactions.</t>
  </si>
  <si>
    <t xml:space="preserve">1) Property tax received for June 2019 for $51,000 was recorded for $15,000. </t>
  </si>
  <si>
    <t>2) Trucks depreciation was recorded as $5,000 for January 2019, but should have been recorded as $8,000.</t>
  </si>
  <si>
    <t>Contributions Received in Aid of Construction</t>
  </si>
  <si>
    <t>Restricted Net Position</t>
  </si>
  <si>
    <t>Net Position at Beginning of Year</t>
  </si>
  <si>
    <t>Unrestricted Net Position</t>
  </si>
  <si>
    <t>Operations and Maintenance Expense</t>
  </si>
  <si>
    <t>Other Operating Income</t>
  </si>
  <si>
    <t xml:space="preserve">Depreciation </t>
  </si>
  <si>
    <t>EXCEL SKILLS ASSESSMENT - ANSWER KEY</t>
  </si>
  <si>
    <t>2) Trucks deprectiation was recorded as $5,000 for January 2019, but should have been recorded as $8,000.</t>
  </si>
  <si>
    <t>3) Restate net position at Beginning of FY 2018 due to unrecorded capital assets for net of $1,000,000. Ignore the depreciation.</t>
  </si>
  <si>
    <t>For the Fiscal Years Ended June 30, 2019 and 2018</t>
  </si>
  <si>
    <t>Current Assets</t>
  </si>
  <si>
    <t>Non Current Assets</t>
  </si>
  <si>
    <t>Current Liabilities</t>
  </si>
  <si>
    <t>NonCurrent Liabilities</t>
  </si>
  <si>
    <t>LAKE COUNTY WATER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</si>
</sst>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6" x14ac:knownFonts="1">
    <font>
      <sz val="11"/>
      <color theme="1"/>
      <name val="Calibri"/>
      <family val="2"/>
      <scheme val="minor"/>
    </font>
    <font>
      <sz val="11"/>
      <color theme="1"/>
      <name val="Calibri"/>
      <family val="2"/>
      <scheme val="minor"/>
    </font>
    <font>
      <b/>
      <u/>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applyAlignment="1">
      <alignment horizontal="center"/>
    </xf>
    <xf numFmtId="41" fontId="0" fillId="0" borderId="0" xfId="1" applyNumberFormat="1" applyFont="1"/>
    <xf numFmtId="0" fontId="3" fillId="0" borderId="0" xfId="0" applyFont="1"/>
    <xf numFmtId="41" fontId="0" fillId="0" borderId="0" xfId="0" applyNumberFormat="1"/>
    <xf numFmtId="41" fontId="0" fillId="0" borderId="1" xfId="1" applyNumberFormat="1" applyFont="1" applyBorder="1"/>
    <xf numFmtId="41" fontId="0" fillId="0" borderId="2" xfId="1" applyNumberFormat="1" applyFont="1" applyBorder="1"/>
    <xf numFmtId="41" fontId="0" fillId="0" borderId="2" xfId="0" applyNumberFormat="1" applyBorder="1"/>
    <xf numFmtId="41" fontId="3" fillId="0" borderId="2" xfId="0" applyNumberFormat="1" applyFont="1" applyBorder="1"/>
    <xf numFmtId="41" fontId="3" fillId="0" borderId="0" xfId="0" applyNumberFormat="1" applyFont="1" applyBorder="1"/>
    <xf numFmtId="41" fontId="3" fillId="0" borderId="3" xfId="0" applyNumberFormat="1" applyFont="1" applyBorder="1"/>
    <xf numFmtId="41" fontId="3" fillId="0" borderId="0" xfId="0" applyNumberFormat="1" applyFont="1"/>
    <xf numFmtId="41" fontId="3" fillId="0" borderId="0" xfId="1" applyNumberFormat="1" applyFont="1"/>
    <xf numFmtId="0" fontId="3" fillId="0" borderId="0" xfId="0" applyFont="1" applyAlignment="1">
      <alignment horizontal="center"/>
    </xf>
    <xf numFmtId="0" fontId="0" fillId="0" borderId="0" xfId="0" quotePrefix="1"/>
    <xf numFmtId="40" fontId="0" fillId="0" borderId="0" xfId="0" applyNumberFormat="1"/>
    <xf numFmtId="0" fontId="3" fillId="0" borderId="0" xfId="0" applyFont="1" applyAlignment="1">
      <alignment horizontal="center"/>
    </xf>
    <xf numFmtId="0" fontId="2" fillId="0" borderId="0" xfId="0" applyFont="1" applyBorder="1" applyAlignment="1">
      <alignment horizontal="center"/>
    </xf>
    <xf numFmtId="0" fontId="0" fillId="0" borderId="0" xfId="0" applyBorder="1"/>
    <xf numFmtId="41" fontId="0" fillId="0" borderId="0" xfId="1" applyNumberFormat="1" applyFont="1" applyBorder="1"/>
    <xf numFmtId="41" fontId="0" fillId="0" borderId="0" xfId="0" applyNumberFormat="1" applyBorder="1"/>
    <xf numFmtId="0" fontId="0" fillId="0" borderId="0" xfId="0" quotePrefix="1" applyBorder="1"/>
    <xf numFmtId="0" fontId="3" fillId="0" borderId="0" xfId="0" applyFont="1" applyBorder="1"/>
    <xf numFmtId="41" fontId="3" fillId="0" borderId="0" xfId="1" applyNumberFormat="1" applyFont="1" applyBorder="1"/>
    <xf numFmtId="41" fontId="4" fillId="0" borderId="0" xfId="1" applyNumberFormat="1" applyFont="1"/>
    <xf numFmtId="0" fontId="0" fillId="0" borderId="0" xfId="0" quotePrefix="1" applyAlignment="1">
      <alignment horizontal="center"/>
    </xf>
    <xf numFmtId="0" fontId="5" fillId="0" borderId="0" xfId="0" applyFont="1"/>
    <xf numFmtId="38" fontId="0" fillId="0" borderId="0" xfId="0" applyNumberFormat="1"/>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390526</xdr:colOff>
      <xdr:row>18</xdr:row>
      <xdr:rowOff>9526</xdr:rowOff>
    </xdr:from>
    <xdr:ext cx="4143374" cy="2371724"/>
    <xdr:sp macro="" textlink="">
      <xdr:nvSpPr>
        <xdr:cNvPr id="2" name="TextBox 1"/>
        <xdr:cNvSpPr txBox="1"/>
      </xdr:nvSpPr>
      <xdr:spPr>
        <a:xfrm>
          <a:off x="390526" y="3533776"/>
          <a:ext cx="4143374" cy="2371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mn-lt"/>
              <a:ea typeface="+mn-ea"/>
              <a:cs typeface="+mn-cs"/>
            </a:rPr>
            <a:t>Below is a list of accounts with amounts for Fiscal 2018 and Fiscal 2019.  </a:t>
          </a:r>
          <a:r>
            <a:rPr lang="en-US" sz="1100" b="1">
              <a:solidFill>
                <a:schemeClr val="tx1"/>
              </a:solidFill>
              <a:effectLst/>
              <a:latin typeface="+mn-lt"/>
              <a:ea typeface="+mn-ea"/>
              <a:cs typeface="+mn-cs"/>
            </a:rPr>
            <a:t>Prepare both the Statement of Net Postion and the Statement of Revenue, Expenses and Changes in Net Position in proper format including headers (use a fictitious entity name).  Place the accounts in the appropriate categories (which</a:t>
          </a:r>
          <a:r>
            <a:rPr lang="en-US" sz="1100" b="1" baseline="0">
              <a:solidFill>
                <a:schemeClr val="tx1"/>
              </a:solidFill>
              <a:effectLst/>
              <a:latin typeface="+mn-lt"/>
              <a:ea typeface="+mn-ea"/>
              <a:cs typeface="+mn-cs"/>
            </a:rPr>
            <a:t> are</a:t>
          </a:r>
          <a:r>
            <a:rPr lang="en-US" sz="1100" b="1">
              <a:solidFill>
                <a:schemeClr val="tx1"/>
              </a:solidFill>
              <a:effectLst/>
              <a:latin typeface="+mn-lt"/>
              <a:ea typeface="+mn-ea"/>
              <a:cs typeface="+mn-cs"/>
            </a:rPr>
            <a:t> given on each sheet), adding totals where appropriate.  You will need to order them appropriately and add total rows.  The Equity Accounts will balance if done correctly.  Make sure to use the adjusted balances reflecting the 3 adjusting</a:t>
          </a:r>
          <a:r>
            <a:rPr lang="en-US" sz="1100" b="1" baseline="0">
              <a:solidFill>
                <a:schemeClr val="tx1"/>
              </a:solidFill>
              <a:effectLst/>
              <a:latin typeface="+mn-lt"/>
              <a:ea typeface="+mn-ea"/>
              <a:cs typeface="+mn-cs"/>
            </a:rPr>
            <a:t> journal entries in Exercise I.</a:t>
          </a:r>
          <a:endParaRPr lang="en-US">
            <a:effectLst/>
          </a:endParaRPr>
        </a:p>
        <a:p>
          <a:pPr lvl="0"/>
          <a:endParaRPr lang="en-US" sz="1100">
            <a:solidFill>
              <a:schemeClr val="tx1"/>
            </a:solidFill>
            <a:latin typeface="+mn-lt"/>
            <a:ea typeface="+mn-ea"/>
            <a:cs typeface="+mn-cs"/>
          </a:endParaRPr>
        </a:p>
        <a:p>
          <a:r>
            <a:rPr lang="en-US" sz="1100" b="1">
              <a:solidFill>
                <a:schemeClr val="tx1"/>
              </a:solidFill>
              <a:latin typeface="+mn-lt"/>
              <a:ea typeface="+mn-ea"/>
              <a:cs typeface="+mn-cs"/>
            </a:rPr>
            <a:t>The Excel file has 3 sheets: The first sheet is these instructions and the other two are the statements that will be your resulting work product.</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62"/>
  <sheetViews>
    <sheetView tabSelected="1" workbookViewId="0"/>
  </sheetViews>
  <sheetFormatPr defaultRowHeight="15" x14ac:dyDescent="0.25"/>
  <cols>
    <col min="1" max="1" width="43.28515625" bestFit="1" customWidth="1"/>
    <col min="2" max="3" width="16.85546875" bestFit="1" customWidth="1"/>
    <col min="4" max="5" width="14.28515625" bestFit="1" customWidth="1"/>
  </cols>
  <sheetData>
    <row r="1" spans="1:5" s="26" customFormat="1" ht="18.75" x14ac:dyDescent="0.3">
      <c r="A1" s="26" t="s">
        <v>67</v>
      </c>
    </row>
    <row r="2" spans="1:5" s="26" customFormat="1" ht="18.75" x14ac:dyDescent="0.3"/>
    <row r="3" spans="1:5" x14ac:dyDescent="0.25">
      <c r="A3" s="3" t="s">
        <v>50</v>
      </c>
      <c r="B3" s="2"/>
      <c r="C3" s="2"/>
      <c r="D3" s="2"/>
      <c r="E3" s="2"/>
    </row>
    <row r="4" spans="1:5" x14ac:dyDescent="0.25">
      <c r="A4" s="3" t="s">
        <v>68</v>
      </c>
      <c r="B4" s="2"/>
      <c r="C4" s="2"/>
      <c r="D4" s="2"/>
      <c r="E4" s="2"/>
    </row>
    <row r="5" spans="1:5" x14ac:dyDescent="0.25">
      <c r="A5" s="3" t="s">
        <v>53</v>
      </c>
      <c r="B5" s="24"/>
      <c r="C5" s="2"/>
      <c r="D5" s="2"/>
      <c r="E5" s="2"/>
    </row>
    <row r="6" spans="1:5" x14ac:dyDescent="0.25">
      <c r="B6" s="2"/>
      <c r="C6" s="2"/>
    </row>
    <row r="7" spans="1:5" x14ac:dyDescent="0.25">
      <c r="A7" s="14" t="s">
        <v>69</v>
      </c>
      <c r="B7" s="2"/>
      <c r="C7" s="2"/>
    </row>
    <row r="8" spans="1:5" x14ac:dyDescent="0.25">
      <c r="B8" s="2"/>
      <c r="C8" s="2"/>
    </row>
    <row r="9" spans="1:5" x14ac:dyDescent="0.25">
      <c r="B9" s="2"/>
      <c r="C9" s="2"/>
    </row>
    <row r="10" spans="1:5" x14ac:dyDescent="0.25">
      <c r="A10" s="14"/>
      <c r="B10" s="2"/>
      <c r="C10" s="2"/>
    </row>
    <row r="11" spans="1:5" x14ac:dyDescent="0.25">
      <c r="A11" s="14" t="s">
        <v>70</v>
      </c>
      <c r="B11" s="2"/>
      <c r="C11" s="2"/>
    </row>
    <row r="12" spans="1:5" x14ac:dyDescent="0.25">
      <c r="B12" s="15"/>
      <c r="C12" s="15"/>
    </row>
    <row r="13" spans="1:5" x14ac:dyDescent="0.25">
      <c r="B13" s="15"/>
      <c r="C13" s="15"/>
    </row>
    <row r="15" spans="1:5" x14ac:dyDescent="0.25">
      <c r="A15" t="s">
        <v>80</v>
      </c>
    </row>
    <row r="16" spans="1:5" x14ac:dyDescent="0.25">
      <c r="B16" s="2"/>
      <c r="C16" s="2"/>
    </row>
    <row r="17" spans="1:3" x14ac:dyDescent="0.25">
      <c r="B17" s="2"/>
      <c r="C17" s="2"/>
    </row>
    <row r="18" spans="1:3" x14ac:dyDescent="0.25">
      <c r="A18" s="3" t="s">
        <v>51</v>
      </c>
      <c r="B18" s="2"/>
      <c r="C18" s="2"/>
    </row>
    <row r="19" spans="1:3" x14ac:dyDescent="0.25">
      <c r="B19" s="2"/>
      <c r="C19" s="2"/>
    </row>
    <row r="32" spans="1:3" x14ac:dyDescent="0.25">
      <c r="A32" s="1" t="s">
        <v>1</v>
      </c>
      <c r="B32" s="1">
        <v>2019</v>
      </c>
      <c r="C32" s="1">
        <v>2018</v>
      </c>
    </row>
    <row r="33" spans="1:5" x14ac:dyDescent="0.25">
      <c r="A33" t="s">
        <v>9</v>
      </c>
      <c r="B33" s="2">
        <v>71836072</v>
      </c>
      <c r="C33" s="2">
        <v>78392621</v>
      </c>
      <c r="D33" s="2"/>
      <c r="E33" s="2"/>
    </row>
    <row r="34" spans="1:5" x14ac:dyDescent="0.25">
      <c r="A34" t="s">
        <v>2</v>
      </c>
      <c r="B34" s="2">
        <v>77450758</v>
      </c>
      <c r="C34" s="2">
        <v>68436955</v>
      </c>
      <c r="D34" s="2"/>
      <c r="E34" s="2"/>
    </row>
    <row r="35" spans="1:5" x14ac:dyDescent="0.25">
      <c r="A35" t="s">
        <v>23</v>
      </c>
      <c r="B35" s="2">
        <v>10298928</v>
      </c>
      <c r="C35" s="2">
        <v>13265608</v>
      </c>
      <c r="D35" s="2"/>
      <c r="E35" s="2"/>
    </row>
    <row r="36" spans="1:5" x14ac:dyDescent="0.25">
      <c r="A36" t="s">
        <v>8</v>
      </c>
      <c r="B36" s="2">
        <v>2571349004</v>
      </c>
      <c r="C36" s="2">
        <v>2466190126</v>
      </c>
      <c r="D36" s="2"/>
      <c r="E36" s="2"/>
    </row>
    <row r="37" spans="1:5" x14ac:dyDescent="0.25">
      <c r="A37" t="s">
        <v>0</v>
      </c>
      <c r="B37" s="2">
        <v>96667087</v>
      </c>
      <c r="C37" s="2">
        <v>104094605</v>
      </c>
      <c r="D37" s="2"/>
      <c r="E37" s="2"/>
    </row>
    <row r="38" spans="1:5" x14ac:dyDescent="0.25">
      <c r="A38" t="s">
        <v>71</v>
      </c>
      <c r="B38" s="2">
        <v>4087011</v>
      </c>
      <c r="C38" s="2">
        <v>25027314</v>
      </c>
      <c r="D38" s="2"/>
      <c r="E38" s="2"/>
    </row>
    <row r="39" spans="1:5" x14ac:dyDescent="0.25">
      <c r="A39" t="s">
        <v>10</v>
      </c>
      <c r="B39" s="2">
        <v>31658450</v>
      </c>
      <c r="C39" s="2">
        <v>10691961</v>
      </c>
      <c r="D39" s="2"/>
      <c r="E39" s="2"/>
    </row>
    <row r="40" spans="1:5" x14ac:dyDescent="0.25">
      <c r="A40" t="s">
        <v>77</v>
      </c>
      <c r="B40" s="2">
        <v>30657250</v>
      </c>
      <c r="C40" s="2">
        <v>30038388</v>
      </c>
      <c r="D40" s="2"/>
      <c r="E40" s="2"/>
    </row>
    <row r="41" spans="1:5" x14ac:dyDescent="0.25">
      <c r="A41" t="s">
        <v>22</v>
      </c>
      <c r="B41" s="2">
        <v>52598</v>
      </c>
      <c r="C41" s="2">
        <v>18695</v>
      </c>
      <c r="D41" s="2"/>
      <c r="E41" s="2"/>
    </row>
    <row r="42" spans="1:5" x14ac:dyDescent="0.25">
      <c r="A42" t="s">
        <v>21</v>
      </c>
      <c r="B42" s="2">
        <v>38982442</v>
      </c>
      <c r="C42" s="2">
        <v>40828498</v>
      </c>
      <c r="D42" s="2"/>
      <c r="E42" s="2"/>
    </row>
    <row r="43" spans="1:5" x14ac:dyDescent="0.25">
      <c r="A43" t="s">
        <v>3</v>
      </c>
      <c r="B43" s="2">
        <v>25398574</v>
      </c>
      <c r="C43" s="2">
        <v>27102945</v>
      </c>
      <c r="D43" s="2"/>
      <c r="E43" s="2"/>
    </row>
    <row r="44" spans="1:5" x14ac:dyDescent="0.25">
      <c r="A44" t="s">
        <v>61</v>
      </c>
      <c r="B44" s="2">
        <v>963611084</v>
      </c>
      <c r="C44" s="2">
        <v>964225706</v>
      </c>
      <c r="D44" s="2"/>
      <c r="E44" s="2"/>
    </row>
    <row r="45" spans="1:5" x14ac:dyDescent="0.25">
      <c r="A45" t="s">
        <v>20</v>
      </c>
      <c r="B45" s="2">
        <v>5217031</v>
      </c>
      <c r="C45" s="2">
        <v>18507476</v>
      </c>
      <c r="D45" s="2"/>
      <c r="E45" s="2"/>
    </row>
    <row r="46" spans="1:5" x14ac:dyDescent="0.25">
      <c r="A46" t="s">
        <v>11</v>
      </c>
      <c r="B46" s="2">
        <v>1660862081</v>
      </c>
      <c r="C46" s="2">
        <v>1454106567</v>
      </c>
      <c r="D46" s="2"/>
      <c r="E46" s="2"/>
    </row>
    <row r="47" spans="1:5" x14ac:dyDescent="0.25">
      <c r="A47" t="s">
        <v>6</v>
      </c>
      <c r="B47" s="2">
        <v>20688268</v>
      </c>
      <c r="C47" s="2">
        <v>20000000</v>
      </c>
      <c r="D47" s="2"/>
      <c r="E47" s="2"/>
    </row>
    <row r="48" spans="1:5" x14ac:dyDescent="0.25">
      <c r="A48" t="s">
        <v>73</v>
      </c>
      <c r="B48" s="2">
        <v>1206725427</v>
      </c>
      <c r="C48" s="2">
        <f>1131043538+10188412</f>
        <v>1141231950</v>
      </c>
      <c r="D48" s="2"/>
      <c r="E48" s="2"/>
    </row>
    <row r="49" spans="1:5" x14ac:dyDescent="0.25">
      <c r="A49" t="s">
        <v>5</v>
      </c>
      <c r="B49" s="2">
        <v>216097708</v>
      </c>
      <c r="C49" s="2">
        <v>35926935</v>
      </c>
      <c r="D49" s="2"/>
      <c r="E49" s="2"/>
    </row>
    <row r="50" spans="1:5" x14ac:dyDescent="0.25">
      <c r="A50" t="s">
        <v>75</v>
      </c>
      <c r="B50" s="2">
        <v>15482609</v>
      </c>
      <c r="C50" s="2">
        <v>17409496</v>
      </c>
      <c r="D50" s="2"/>
      <c r="E50" s="2"/>
    </row>
    <row r="51" spans="1:5" x14ac:dyDescent="0.25">
      <c r="A51" t="s">
        <v>76</v>
      </c>
      <c r="B51" s="2">
        <v>4965060</v>
      </c>
      <c r="C51" s="2">
        <v>3608350</v>
      </c>
      <c r="D51" s="2"/>
      <c r="E51" s="2"/>
    </row>
    <row r="52" spans="1:5" x14ac:dyDescent="0.25">
      <c r="A52" t="s">
        <v>4</v>
      </c>
      <c r="B52" s="2">
        <v>4615500</v>
      </c>
      <c r="C52" s="2">
        <v>5713500</v>
      </c>
      <c r="D52" s="2"/>
      <c r="E52" s="2"/>
    </row>
    <row r="53" spans="1:5" x14ac:dyDescent="0.25">
      <c r="A53" t="s">
        <v>54</v>
      </c>
      <c r="B53" s="2">
        <v>9971624</v>
      </c>
      <c r="C53" s="2">
        <v>10467484</v>
      </c>
      <c r="D53" s="2"/>
      <c r="E53" s="2"/>
    </row>
    <row r="54" spans="1:5" x14ac:dyDescent="0.25">
      <c r="A54" t="s">
        <v>72</v>
      </c>
      <c r="B54" s="2">
        <v>115506824</v>
      </c>
      <c r="C54" s="2">
        <v>79790128</v>
      </c>
      <c r="D54" s="2"/>
      <c r="E54" s="2"/>
    </row>
    <row r="55" spans="1:5" x14ac:dyDescent="0.25">
      <c r="A55" t="s">
        <v>7</v>
      </c>
      <c r="B55" s="2">
        <v>17282596</v>
      </c>
      <c r="C55" s="2">
        <v>12263098</v>
      </c>
      <c r="D55" s="2"/>
      <c r="E55" s="2"/>
    </row>
    <row r="56" spans="1:5" x14ac:dyDescent="0.25">
      <c r="A56" t="s">
        <v>74</v>
      </c>
      <c r="B56" s="2">
        <v>185460362</v>
      </c>
      <c r="C56" s="2">
        <v>162709593</v>
      </c>
      <c r="D56" s="2"/>
      <c r="E56" s="2"/>
    </row>
    <row r="57" spans="1:5" x14ac:dyDescent="0.25">
      <c r="A57" t="s">
        <v>17</v>
      </c>
      <c r="B57" s="2">
        <v>291385187</v>
      </c>
      <c r="C57" s="2">
        <v>277076690</v>
      </c>
      <c r="D57" s="2"/>
      <c r="E57" s="2"/>
    </row>
    <row r="58" spans="1:5" x14ac:dyDescent="0.25">
      <c r="A58" t="s">
        <v>15</v>
      </c>
      <c r="B58" s="2">
        <v>399768079</v>
      </c>
      <c r="C58" s="2">
        <v>359951622</v>
      </c>
      <c r="D58" s="2"/>
      <c r="E58" s="2"/>
    </row>
    <row r="59" spans="1:5" x14ac:dyDescent="0.25">
      <c r="B59" s="2"/>
      <c r="C59" s="2"/>
      <c r="D59" s="2"/>
      <c r="E59" s="2"/>
    </row>
    <row r="60" spans="1:5" x14ac:dyDescent="0.25">
      <c r="B60" s="2"/>
      <c r="C60" s="2"/>
      <c r="D60" s="2"/>
      <c r="E60" s="2"/>
    </row>
    <row r="61" spans="1:5" x14ac:dyDescent="0.25">
      <c r="D61" s="2"/>
      <c r="E61" s="2"/>
    </row>
    <row r="62" spans="1:5" x14ac:dyDescent="0.25">
      <c r="B62" s="2"/>
      <c r="C62" s="2"/>
      <c r="D62" s="2"/>
      <c r="E62" s="2"/>
    </row>
  </sheetData>
  <pageMargins left="0.7" right="0.7" top="0.75" bottom="0.75" header="0.3" footer="0.3"/>
  <pageSetup scale="6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1"/>
  <sheetViews>
    <sheetView workbookViewId="0">
      <selection activeCell="E5" sqref="E5"/>
    </sheetView>
  </sheetViews>
  <sheetFormatPr defaultRowHeight="15" x14ac:dyDescent="0.25"/>
  <cols>
    <col min="1" max="1" width="3" customWidth="1"/>
    <col min="2" max="2" width="43.28515625" bestFit="1" customWidth="1"/>
    <col min="3" max="3" width="13.85546875" customWidth="1"/>
    <col min="4" max="4" width="5.42578125" style="18" bestFit="1" customWidth="1"/>
    <col min="5" max="5" width="16.5703125" customWidth="1"/>
    <col min="6" max="6" width="2.7109375" customWidth="1"/>
  </cols>
  <sheetData>
    <row r="1" spans="1:5" x14ac:dyDescent="0.25">
      <c r="A1" s="28"/>
      <c r="B1" s="28"/>
      <c r="C1" s="28"/>
      <c r="D1" s="28"/>
      <c r="E1" s="28"/>
    </row>
    <row r="2" spans="1:5" x14ac:dyDescent="0.25">
      <c r="A2" s="28"/>
      <c r="B2" s="28"/>
      <c r="C2" s="28"/>
      <c r="D2" s="28"/>
      <c r="E2" s="28"/>
    </row>
    <row r="3" spans="1:5" x14ac:dyDescent="0.25">
      <c r="A3" s="28"/>
      <c r="B3" s="28"/>
      <c r="C3" s="28"/>
      <c r="D3" s="28"/>
      <c r="E3" s="28"/>
    </row>
    <row r="5" spans="1:5" x14ac:dyDescent="0.25">
      <c r="C5" s="1">
        <v>2019</v>
      </c>
      <c r="D5" s="17"/>
      <c r="E5" s="1">
        <v>2018</v>
      </c>
    </row>
    <row r="6" spans="1:5" x14ac:dyDescent="0.25">
      <c r="A6" s="3" t="s">
        <v>26</v>
      </c>
      <c r="B6" s="3"/>
    </row>
    <row r="7" spans="1:5" x14ac:dyDescent="0.25">
      <c r="A7" s="3"/>
      <c r="B7" s="3" t="s">
        <v>27</v>
      </c>
    </row>
    <row r="8" spans="1:5" x14ac:dyDescent="0.25">
      <c r="B8" s="3"/>
      <c r="C8" s="2"/>
      <c r="D8" s="19"/>
      <c r="E8" s="2"/>
    </row>
    <row r="9" spans="1:5" s="3" customFormat="1" x14ac:dyDescent="0.25">
      <c r="B9" s="3" t="s">
        <v>28</v>
      </c>
      <c r="D9" s="22"/>
    </row>
    <row r="10" spans="1:5" s="3" customFormat="1" x14ac:dyDescent="0.25">
      <c r="C10" s="9"/>
      <c r="D10" s="9"/>
      <c r="E10" s="9"/>
    </row>
    <row r="11" spans="1:5" x14ac:dyDescent="0.25">
      <c r="A11" s="3" t="s">
        <v>29</v>
      </c>
    </row>
    <row r="12" spans="1:5" x14ac:dyDescent="0.25">
      <c r="B12" s="3" t="s">
        <v>31</v>
      </c>
    </row>
    <row r="13" spans="1:5" x14ac:dyDescent="0.25">
      <c r="B13" s="3"/>
      <c r="C13" s="2"/>
      <c r="D13" s="19"/>
      <c r="E13" s="2"/>
    </row>
    <row r="14" spans="1:5" x14ac:dyDescent="0.25">
      <c r="B14" s="3" t="s">
        <v>30</v>
      </c>
    </row>
    <row r="16" spans="1:5" x14ac:dyDescent="0.25">
      <c r="A16" s="3" t="s">
        <v>60</v>
      </c>
    </row>
    <row r="17" spans="3:5" x14ac:dyDescent="0.25">
      <c r="C17" s="4"/>
      <c r="D17" s="20"/>
      <c r="E17" s="4"/>
    </row>
    <row r="18" spans="3:5" x14ac:dyDescent="0.25">
      <c r="C18" s="4"/>
      <c r="D18" s="20"/>
      <c r="E18" s="4"/>
    </row>
    <row r="19" spans="3:5" x14ac:dyDescent="0.25">
      <c r="C19" s="4"/>
    </row>
    <row r="20" spans="3:5" x14ac:dyDescent="0.25">
      <c r="C20" s="4"/>
      <c r="D20" s="20"/>
      <c r="E20" s="4"/>
    </row>
    <row r="21" spans="3:5" x14ac:dyDescent="0.25">
      <c r="E21" s="4"/>
    </row>
  </sheetData>
  <mergeCells count="3">
    <mergeCell ref="A1:E1"/>
    <mergeCell ref="A2:E2"/>
    <mergeCell ref="A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8"/>
  <sheetViews>
    <sheetView workbookViewId="0">
      <selection activeCell="D11" sqref="D11"/>
    </sheetView>
  </sheetViews>
  <sheetFormatPr defaultRowHeight="15" x14ac:dyDescent="0.25"/>
  <cols>
    <col min="1" max="1" width="6" style="3" customWidth="1"/>
    <col min="2" max="2" width="33.42578125" bestFit="1" customWidth="1"/>
    <col min="3" max="3" width="14.85546875" customWidth="1"/>
    <col min="4" max="4" width="2.28515625" style="18" customWidth="1"/>
    <col min="5" max="5" width="15.7109375" customWidth="1"/>
  </cols>
  <sheetData>
    <row r="1" spans="1:6" x14ac:dyDescent="0.25">
      <c r="A1" s="28"/>
      <c r="B1" s="28"/>
      <c r="C1" s="28"/>
      <c r="D1" s="28"/>
      <c r="E1" s="28"/>
    </row>
    <row r="2" spans="1:6" x14ac:dyDescent="0.25">
      <c r="A2" s="28"/>
      <c r="B2" s="28"/>
      <c r="C2" s="28"/>
      <c r="D2" s="28"/>
      <c r="E2" s="28"/>
    </row>
    <row r="3" spans="1:6" x14ac:dyDescent="0.25">
      <c r="A3" s="28"/>
      <c r="B3" s="28"/>
      <c r="C3" s="28"/>
      <c r="D3" s="28"/>
      <c r="E3" s="28"/>
    </row>
    <row r="5" spans="1:6" x14ac:dyDescent="0.25">
      <c r="C5" s="1">
        <v>2019</v>
      </c>
      <c r="D5" s="17"/>
      <c r="E5" s="1">
        <v>2018</v>
      </c>
    </row>
    <row r="6" spans="1:6" x14ac:dyDescent="0.25">
      <c r="A6" s="3" t="s">
        <v>32</v>
      </c>
    </row>
    <row r="8" spans="1:6" x14ac:dyDescent="0.25">
      <c r="A8" s="3" t="s">
        <v>33</v>
      </c>
    </row>
    <row r="9" spans="1:6" x14ac:dyDescent="0.25">
      <c r="C9" s="2"/>
      <c r="E9" s="2"/>
    </row>
    <row r="10" spans="1:6" x14ac:dyDescent="0.25">
      <c r="A10" s="3" t="s">
        <v>34</v>
      </c>
    </row>
    <row r="11" spans="1:6" x14ac:dyDescent="0.25">
      <c r="C11" s="2"/>
      <c r="D11" s="19"/>
      <c r="E11" s="2"/>
    </row>
    <row r="12" spans="1:6" ht="15" customHeight="1" x14ac:dyDescent="0.25">
      <c r="A12" s="3" t="s">
        <v>35</v>
      </c>
    </row>
    <row r="13" spans="1:6" ht="15" customHeight="1" x14ac:dyDescent="0.25">
      <c r="C13" s="2"/>
      <c r="D13" s="19"/>
      <c r="E13" s="2"/>
    </row>
    <row r="14" spans="1:6" s="3" customFormat="1" x14ac:dyDescent="0.25">
      <c r="A14" s="3" t="s">
        <v>56</v>
      </c>
      <c r="C14" s="11"/>
      <c r="D14" s="9"/>
      <c r="E14" s="11"/>
    </row>
    <row r="15" spans="1:6" x14ac:dyDescent="0.25">
      <c r="A15" s="3" t="s">
        <v>66</v>
      </c>
      <c r="C15" s="5"/>
      <c r="D15" s="19"/>
      <c r="E15" s="5"/>
      <c r="F15" s="14"/>
    </row>
    <row r="16" spans="1:6" s="3" customFormat="1" ht="15.75" thickBot="1" x14ac:dyDescent="0.3">
      <c r="A16" s="3" t="s">
        <v>58</v>
      </c>
      <c r="C16" s="10"/>
      <c r="D16" s="9"/>
      <c r="E16" s="10"/>
    </row>
    <row r="17" spans="3:5" ht="15.75" thickTop="1" x14ac:dyDescent="0.25">
      <c r="E17" s="4"/>
    </row>
    <row r="18" spans="3:5" x14ac:dyDescent="0.25">
      <c r="C18" s="4"/>
      <c r="D18" s="20"/>
    </row>
  </sheetData>
  <mergeCells count="3">
    <mergeCell ref="A1:E1"/>
    <mergeCell ref="A2:E2"/>
    <mergeCell ref="A3: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7"/>
  <sheetViews>
    <sheetView topLeftCell="A7" workbookViewId="0">
      <selection activeCell="D19" sqref="D19"/>
    </sheetView>
  </sheetViews>
  <sheetFormatPr defaultRowHeight="15" x14ac:dyDescent="0.25"/>
  <cols>
    <col min="1" max="1" width="43.28515625" bestFit="1" customWidth="1"/>
    <col min="2" max="3" width="16.85546875" bestFit="1" customWidth="1"/>
    <col min="4" max="5" width="14.28515625" bestFit="1" customWidth="1"/>
  </cols>
  <sheetData>
    <row r="1" spans="1:5" s="26" customFormat="1" ht="18.75" x14ac:dyDescent="0.3">
      <c r="A1" s="26" t="s">
        <v>78</v>
      </c>
    </row>
    <row r="2" spans="1:5" s="26" customFormat="1" ht="18.75" x14ac:dyDescent="0.3"/>
    <row r="3" spans="1:5" x14ac:dyDescent="0.25">
      <c r="A3" s="3" t="s">
        <v>50</v>
      </c>
      <c r="B3" s="2"/>
      <c r="C3" s="2"/>
      <c r="D3" s="2"/>
      <c r="E3" s="2"/>
    </row>
    <row r="4" spans="1:5" x14ac:dyDescent="0.25">
      <c r="A4" s="14" t="s">
        <v>69</v>
      </c>
      <c r="B4" s="2"/>
      <c r="C4" s="2"/>
    </row>
    <row r="5" spans="1:5" x14ac:dyDescent="0.25">
      <c r="A5" t="s">
        <v>45</v>
      </c>
      <c r="B5" s="2">
        <f>51000-15000</f>
        <v>36000</v>
      </c>
      <c r="C5" s="2"/>
    </row>
    <row r="6" spans="1:5" x14ac:dyDescent="0.25">
      <c r="A6" t="s">
        <v>52</v>
      </c>
      <c r="B6" s="2"/>
      <c r="C6" s="2">
        <f>+B5</f>
        <v>36000</v>
      </c>
    </row>
    <row r="7" spans="1:5" x14ac:dyDescent="0.25">
      <c r="A7" s="14"/>
      <c r="B7" s="2"/>
      <c r="C7" s="2"/>
    </row>
    <row r="8" spans="1:5" x14ac:dyDescent="0.25">
      <c r="A8" s="14" t="s">
        <v>79</v>
      </c>
      <c r="B8" s="2"/>
      <c r="C8" s="2"/>
    </row>
    <row r="9" spans="1:5" x14ac:dyDescent="0.25">
      <c r="A9" t="s">
        <v>46</v>
      </c>
      <c r="B9" s="27">
        <v>3000</v>
      </c>
      <c r="C9" s="27"/>
    </row>
    <row r="10" spans="1:5" x14ac:dyDescent="0.25">
      <c r="A10" t="s">
        <v>44</v>
      </c>
      <c r="B10" s="27"/>
      <c r="C10" s="27">
        <v>3000</v>
      </c>
    </row>
    <row r="12" spans="1:5" x14ac:dyDescent="0.25">
      <c r="A12" t="s">
        <v>80</v>
      </c>
    </row>
    <row r="13" spans="1:5" x14ac:dyDescent="0.25">
      <c r="A13" t="s">
        <v>44</v>
      </c>
      <c r="B13" s="2">
        <v>1000000</v>
      </c>
      <c r="C13" s="2"/>
    </row>
    <row r="14" spans="1:5" x14ac:dyDescent="0.25">
      <c r="A14" t="s">
        <v>25</v>
      </c>
      <c r="B14" s="2"/>
      <c r="C14" s="2">
        <v>1000000</v>
      </c>
    </row>
    <row r="15" spans="1:5" x14ac:dyDescent="0.25">
      <c r="B15" s="2"/>
      <c r="C15" s="2"/>
    </row>
    <row r="16" spans="1:5" x14ac:dyDescent="0.25">
      <c r="A16" s="3" t="s">
        <v>51</v>
      </c>
      <c r="B16" s="2"/>
      <c r="C16" s="2"/>
    </row>
    <row r="17" spans="1:5" x14ac:dyDescent="0.25">
      <c r="A17" s="1" t="s">
        <v>1</v>
      </c>
      <c r="B17" s="1">
        <v>2019</v>
      </c>
      <c r="C17" s="1">
        <v>2018</v>
      </c>
    </row>
    <row r="18" spans="1:5" x14ac:dyDescent="0.25">
      <c r="A18" t="s">
        <v>9</v>
      </c>
      <c r="B18" s="2">
        <v>71836072</v>
      </c>
      <c r="C18" s="2">
        <v>78392621</v>
      </c>
      <c r="D18" s="2"/>
      <c r="E18" s="2"/>
    </row>
    <row r="19" spans="1:5" x14ac:dyDescent="0.25">
      <c r="A19" t="s">
        <v>2</v>
      </c>
      <c r="B19" s="2">
        <v>77450758</v>
      </c>
      <c r="C19" s="2">
        <v>68436955</v>
      </c>
      <c r="D19" s="2"/>
      <c r="E19" s="2"/>
    </row>
    <row r="20" spans="1:5" x14ac:dyDescent="0.25">
      <c r="A20" t="s">
        <v>23</v>
      </c>
      <c r="B20" s="2">
        <v>10298928</v>
      </c>
      <c r="C20" s="2">
        <v>13265608</v>
      </c>
      <c r="D20" s="2"/>
      <c r="E20" s="2"/>
    </row>
    <row r="21" spans="1:5" x14ac:dyDescent="0.25">
      <c r="A21" t="s">
        <v>8</v>
      </c>
      <c r="B21" s="2">
        <v>2571349004</v>
      </c>
      <c r="C21" s="2">
        <v>2466190126</v>
      </c>
      <c r="D21" s="2"/>
      <c r="E21" s="2"/>
    </row>
    <row r="22" spans="1:5" x14ac:dyDescent="0.25">
      <c r="A22" t="s">
        <v>0</v>
      </c>
      <c r="B22" s="2">
        <v>96667087</v>
      </c>
      <c r="C22" s="2">
        <v>104094605</v>
      </c>
      <c r="D22" s="2"/>
      <c r="E22" s="2"/>
    </row>
    <row r="23" spans="1:5" x14ac:dyDescent="0.25">
      <c r="A23" t="s">
        <v>24</v>
      </c>
      <c r="B23" s="2">
        <v>4087011</v>
      </c>
      <c r="C23" s="2">
        <v>25027314</v>
      </c>
      <c r="D23" s="2"/>
      <c r="E23" s="2"/>
    </row>
    <row r="24" spans="1:5" x14ac:dyDescent="0.25">
      <c r="A24" t="s">
        <v>10</v>
      </c>
      <c r="B24" s="2">
        <v>31658450</v>
      </c>
      <c r="C24" s="2">
        <v>10691961</v>
      </c>
      <c r="D24" s="2"/>
      <c r="E24" s="2"/>
    </row>
    <row r="25" spans="1:5" x14ac:dyDescent="0.25">
      <c r="A25" t="s">
        <v>19</v>
      </c>
      <c r="B25" s="2">
        <v>30657250</v>
      </c>
      <c r="C25" s="2">
        <v>30038388</v>
      </c>
      <c r="D25" s="2"/>
      <c r="E25" s="2"/>
    </row>
    <row r="26" spans="1:5" x14ac:dyDescent="0.25">
      <c r="A26" t="s">
        <v>22</v>
      </c>
      <c r="B26" s="2">
        <v>52598</v>
      </c>
      <c r="C26" s="2">
        <v>18695</v>
      </c>
      <c r="D26" s="2"/>
      <c r="E26" s="2"/>
    </row>
    <row r="27" spans="1:5" x14ac:dyDescent="0.25">
      <c r="A27" t="s">
        <v>21</v>
      </c>
      <c r="B27" s="2">
        <v>38982442</v>
      </c>
      <c r="C27" s="2">
        <v>40828498</v>
      </c>
      <c r="D27" s="2"/>
      <c r="E27" s="2"/>
    </row>
    <row r="28" spans="1:5" x14ac:dyDescent="0.25">
      <c r="A28" t="s">
        <v>3</v>
      </c>
      <c r="B28" s="2">
        <v>25398574</v>
      </c>
      <c r="C28" s="2">
        <v>27102945</v>
      </c>
      <c r="D28" s="2"/>
      <c r="E28" s="2"/>
    </row>
    <row r="29" spans="1:5" x14ac:dyDescent="0.25">
      <c r="A29" t="s">
        <v>12</v>
      </c>
      <c r="B29" s="2">
        <v>963611084</v>
      </c>
      <c r="C29" s="2">
        <v>964225706</v>
      </c>
      <c r="D29" s="2"/>
      <c r="E29" s="2"/>
    </row>
    <row r="30" spans="1:5" x14ac:dyDescent="0.25">
      <c r="A30" t="s">
        <v>20</v>
      </c>
      <c r="B30" s="2">
        <v>5217031</v>
      </c>
      <c r="C30" s="2">
        <v>18507476</v>
      </c>
      <c r="D30" s="2"/>
      <c r="E30" s="2"/>
    </row>
    <row r="31" spans="1:5" x14ac:dyDescent="0.25">
      <c r="A31" t="s">
        <v>11</v>
      </c>
      <c r="B31" s="2">
        <v>1660862081</v>
      </c>
      <c r="C31" s="2">
        <v>1454106567</v>
      </c>
      <c r="D31" s="2"/>
      <c r="E31" s="2"/>
    </row>
    <row r="32" spans="1:5" x14ac:dyDescent="0.25">
      <c r="A32" t="s">
        <v>6</v>
      </c>
      <c r="B32" s="2">
        <v>20688268</v>
      </c>
      <c r="C32" s="2">
        <v>20000000</v>
      </c>
      <c r="D32" s="2"/>
      <c r="E32" s="2"/>
    </row>
    <row r="33" spans="1:5" x14ac:dyDescent="0.25">
      <c r="A33" t="s">
        <v>25</v>
      </c>
      <c r="B33" s="2">
        <v>1206725427</v>
      </c>
      <c r="C33" s="2">
        <f>1131043538+10188412</f>
        <v>1141231950</v>
      </c>
      <c r="D33" s="2"/>
      <c r="E33" s="2"/>
    </row>
    <row r="34" spans="1:5" x14ac:dyDescent="0.25">
      <c r="A34" t="s">
        <v>5</v>
      </c>
      <c r="B34" s="2">
        <v>216097708</v>
      </c>
      <c r="C34" s="2">
        <v>35926935</v>
      </c>
      <c r="D34" s="2"/>
      <c r="E34" s="2"/>
    </row>
    <row r="35" spans="1:5" x14ac:dyDescent="0.25">
      <c r="A35" t="s">
        <v>18</v>
      </c>
      <c r="B35" s="2">
        <v>15482609</v>
      </c>
      <c r="C35" s="2">
        <v>17409496</v>
      </c>
      <c r="D35" s="2"/>
      <c r="E35" s="2"/>
    </row>
    <row r="36" spans="1:5" x14ac:dyDescent="0.25">
      <c r="A36" t="s">
        <v>16</v>
      </c>
      <c r="B36" s="2">
        <v>4965060</v>
      </c>
      <c r="C36" s="2">
        <v>3608350</v>
      </c>
      <c r="D36" s="2"/>
      <c r="E36" s="2"/>
    </row>
    <row r="37" spans="1:5" x14ac:dyDescent="0.25">
      <c r="A37" t="s">
        <v>4</v>
      </c>
      <c r="B37" s="2">
        <v>4615500</v>
      </c>
      <c r="C37" s="2">
        <v>5713500</v>
      </c>
      <c r="D37" s="2"/>
      <c r="E37" s="2"/>
    </row>
    <row r="38" spans="1:5" x14ac:dyDescent="0.25">
      <c r="A38" t="s">
        <v>54</v>
      </c>
      <c r="B38" s="2">
        <v>9971624</v>
      </c>
      <c r="C38" s="2">
        <v>10467484</v>
      </c>
      <c r="D38" s="2"/>
      <c r="E38" s="2"/>
    </row>
    <row r="39" spans="1:5" x14ac:dyDescent="0.25">
      <c r="A39" t="s">
        <v>13</v>
      </c>
      <c r="B39" s="2">
        <v>115506824</v>
      </c>
      <c r="C39" s="2">
        <v>79790128</v>
      </c>
      <c r="D39" s="2"/>
      <c r="E39" s="2"/>
    </row>
    <row r="40" spans="1:5" x14ac:dyDescent="0.25">
      <c r="A40" t="s">
        <v>7</v>
      </c>
      <c r="B40" s="2">
        <v>17282596</v>
      </c>
      <c r="C40" s="2">
        <v>12263098</v>
      </c>
      <c r="D40" s="2"/>
      <c r="E40" s="2"/>
    </row>
    <row r="41" spans="1:5" x14ac:dyDescent="0.25">
      <c r="A41" t="s">
        <v>14</v>
      </c>
      <c r="B41" s="2">
        <v>185460362</v>
      </c>
      <c r="C41" s="2">
        <v>162709593</v>
      </c>
      <c r="D41" s="2"/>
      <c r="E41" s="2"/>
    </row>
    <row r="42" spans="1:5" x14ac:dyDescent="0.25">
      <c r="A42" t="s">
        <v>17</v>
      </c>
      <c r="B42" s="2">
        <v>291385187</v>
      </c>
      <c r="C42" s="2">
        <v>277076690</v>
      </c>
      <c r="D42" s="2"/>
      <c r="E42" s="2"/>
    </row>
    <row r="43" spans="1:5" x14ac:dyDescent="0.25">
      <c r="A43" t="s">
        <v>15</v>
      </c>
      <c r="B43" s="2">
        <v>399768079</v>
      </c>
      <c r="C43" s="2">
        <v>359951622</v>
      </c>
      <c r="D43" s="2"/>
      <c r="E43" s="2"/>
    </row>
    <row r="44" spans="1:5" x14ac:dyDescent="0.25">
      <c r="B44" s="2"/>
      <c r="C44" s="2"/>
      <c r="D44" s="2"/>
      <c r="E44" s="2"/>
    </row>
    <row r="45" spans="1:5" x14ac:dyDescent="0.25">
      <c r="B45" s="2"/>
      <c r="C45" s="2"/>
      <c r="D45" s="2"/>
      <c r="E45" s="2"/>
    </row>
    <row r="46" spans="1:5" x14ac:dyDescent="0.25">
      <c r="D46" s="2"/>
      <c r="E46" s="2"/>
    </row>
    <row r="47" spans="1:5" x14ac:dyDescent="0.25">
      <c r="B47" s="2"/>
      <c r="C47" s="2"/>
      <c r="D47" s="2"/>
      <c r="E47" s="2"/>
    </row>
  </sheetData>
  <sortState ref="A16:E47">
    <sortCondition ref="A16:A4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2"/>
  <sheetViews>
    <sheetView topLeftCell="A4" workbookViewId="0">
      <selection sqref="A1:E1"/>
    </sheetView>
  </sheetViews>
  <sheetFormatPr defaultRowHeight="15" x14ac:dyDescent="0.25"/>
  <cols>
    <col min="1" max="1" width="3" customWidth="1"/>
    <col min="2" max="2" width="43.28515625" bestFit="1" customWidth="1"/>
    <col min="3" max="3" width="13.85546875" customWidth="1"/>
    <col min="4" max="4" width="5.42578125" style="18" bestFit="1" customWidth="1"/>
    <col min="5" max="5" width="16.5703125" customWidth="1"/>
    <col min="6" max="6" width="2.7109375" customWidth="1"/>
  </cols>
  <sheetData>
    <row r="1" spans="1:5" x14ac:dyDescent="0.25">
      <c r="A1" s="28" t="s">
        <v>86</v>
      </c>
      <c r="B1" s="28"/>
      <c r="C1" s="28"/>
      <c r="D1" s="28"/>
      <c r="E1" s="28"/>
    </row>
    <row r="2" spans="1:5" x14ac:dyDescent="0.25">
      <c r="A2" s="28" t="s">
        <v>65</v>
      </c>
      <c r="B2" s="28"/>
      <c r="C2" s="28"/>
      <c r="D2" s="28"/>
      <c r="E2" s="28"/>
    </row>
    <row r="3" spans="1:5" x14ac:dyDescent="0.25">
      <c r="A3" s="28" t="s">
        <v>81</v>
      </c>
      <c r="B3" s="28"/>
      <c r="C3" s="28"/>
      <c r="D3" s="28"/>
      <c r="E3" s="28"/>
    </row>
    <row r="5" spans="1:5" x14ac:dyDescent="0.25">
      <c r="C5" s="1">
        <v>2019</v>
      </c>
      <c r="D5" s="17"/>
      <c r="E5" s="1">
        <v>2018</v>
      </c>
    </row>
    <row r="6" spans="1:5" x14ac:dyDescent="0.25">
      <c r="A6" s="3" t="s">
        <v>26</v>
      </c>
      <c r="B6" s="3"/>
    </row>
    <row r="7" spans="1:5" x14ac:dyDescent="0.25">
      <c r="A7" s="3"/>
      <c r="B7" s="3" t="s">
        <v>27</v>
      </c>
    </row>
    <row r="8" spans="1:5" x14ac:dyDescent="0.25">
      <c r="B8" t="s">
        <v>0</v>
      </c>
      <c r="C8" s="2">
        <f>+ANSWERS!B22+36000</f>
        <v>96703087</v>
      </c>
      <c r="D8" s="14" t="s">
        <v>47</v>
      </c>
      <c r="E8" s="2">
        <v>104094605</v>
      </c>
    </row>
    <row r="9" spans="1:5" x14ac:dyDescent="0.25">
      <c r="B9" t="s">
        <v>2</v>
      </c>
      <c r="C9" s="2">
        <v>77450758</v>
      </c>
      <c r="D9" s="19"/>
      <c r="E9" s="2">
        <v>68436955</v>
      </c>
    </row>
    <row r="10" spans="1:5" x14ac:dyDescent="0.25">
      <c r="B10" t="s">
        <v>3</v>
      </c>
      <c r="C10" s="2">
        <v>25398574</v>
      </c>
      <c r="D10" s="19"/>
      <c r="E10" s="2">
        <v>27102945</v>
      </c>
    </row>
    <row r="11" spans="1:5" x14ac:dyDescent="0.25">
      <c r="B11" t="s">
        <v>4</v>
      </c>
      <c r="C11" s="5">
        <v>4615500</v>
      </c>
      <c r="D11" s="19"/>
      <c r="E11" s="5">
        <v>5713500</v>
      </c>
    </row>
    <row r="12" spans="1:5" x14ac:dyDescent="0.25">
      <c r="B12" s="3" t="s">
        <v>82</v>
      </c>
      <c r="C12" s="2">
        <f>SUM(C8:C11)</f>
        <v>204167919</v>
      </c>
      <c r="D12" s="19"/>
      <c r="E12" s="2">
        <f>SUM(E8:E11)</f>
        <v>205348005</v>
      </c>
    </row>
    <row r="13" spans="1:5" x14ac:dyDescent="0.25">
      <c r="B13" s="3"/>
      <c r="C13" s="2"/>
      <c r="D13" s="19"/>
      <c r="E13" s="2"/>
    </row>
    <row r="14" spans="1:5" s="3" customFormat="1" x14ac:dyDescent="0.25">
      <c r="B14" s="3" t="s">
        <v>28</v>
      </c>
      <c r="D14" s="22"/>
    </row>
    <row r="15" spans="1:5" x14ac:dyDescent="0.25">
      <c r="B15" t="s">
        <v>5</v>
      </c>
      <c r="C15" s="2">
        <v>216097708</v>
      </c>
      <c r="D15" s="19"/>
      <c r="E15" s="2">
        <v>35926935</v>
      </c>
    </row>
    <row r="16" spans="1:5" x14ac:dyDescent="0.25">
      <c r="B16" t="s">
        <v>6</v>
      </c>
      <c r="C16" s="2">
        <v>20688268</v>
      </c>
      <c r="D16" s="19"/>
      <c r="E16" s="2">
        <v>20000000</v>
      </c>
    </row>
    <row r="17" spans="1:6" x14ac:dyDescent="0.25">
      <c r="B17" t="s">
        <v>7</v>
      </c>
      <c r="C17" s="2">
        <v>17282596</v>
      </c>
      <c r="D17" s="19"/>
      <c r="E17" s="2">
        <v>12263098</v>
      </c>
    </row>
    <row r="18" spans="1:6" x14ac:dyDescent="0.25">
      <c r="B18" t="s">
        <v>8</v>
      </c>
      <c r="C18" s="5">
        <f>+ANSWERS!B21-3000+1000000</f>
        <v>2572346004</v>
      </c>
      <c r="D18" s="16" t="s">
        <v>55</v>
      </c>
      <c r="E18" s="5">
        <f>+ANSWERS!C21+1000000</f>
        <v>2467190126</v>
      </c>
      <c r="F18" s="13">
        <v>3</v>
      </c>
    </row>
    <row r="19" spans="1:6" x14ac:dyDescent="0.25">
      <c r="B19" s="3" t="s">
        <v>83</v>
      </c>
      <c r="C19" s="7">
        <f>SUM(C15:C18)</f>
        <v>2826414576</v>
      </c>
      <c r="D19" s="20"/>
      <c r="E19" s="7">
        <f>SUM(E15:E18)</f>
        <v>2535380159</v>
      </c>
    </row>
    <row r="20" spans="1:6" s="3" customFormat="1" x14ac:dyDescent="0.25">
      <c r="B20" s="3" t="s">
        <v>37</v>
      </c>
      <c r="C20" s="8">
        <f>+C19+C12</f>
        <v>3030582495</v>
      </c>
      <c r="D20" s="9"/>
      <c r="E20" s="8">
        <f>+E19+E12</f>
        <v>2740728164</v>
      </c>
    </row>
    <row r="21" spans="1:6" s="3" customFormat="1" x14ac:dyDescent="0.25">
      <c r="C21" s="9"/>
      <c r="D21" s="9"/>
      <c r="E21" s="9"/>
    </row>
    <row r="22" spans="1:6" x14ac:dyDescent="0.25">
      <c r="A22" s="3" t="s">
        <v>29</v>
      </c>
    </row>
    <row r="23" spans="1:6" x14ac:dyDescent="0.25">
      <c r="B23" s="3" t="s">
        <v>31</v>
      </c>
    </row>
    <row r="24" spans="1:6" x14ac:dyDescent="0.25">
      <c r="B24" t="s">
        <v>9</v>
      </c>
      <c r="C24" s="2">
        <v>71836072</v>
      </c>
      <c r="D24" s="19"/>
      <c r="E24" s="2">
        <v>78392621</v>
      </c>
    </row>
    <row r="25" spans="1:6" x14ac:dyDescent="0.25">
      <c r="B25" t="s">
        <v>10</v>
      </c>
      <c r="C25" s="5">
        <v>31658450</v>
      </c>
      <c r="D25" s="19"/>
      <c r="E25" s="5">
        <v>10691961</v>
      </c>
    </row>
    <row r="26" spans="1:6" x14ac:dyDescent="0.25">
      <c r="B26" s="3" t="s">
        <v>84</v>
      </c>
      <c r="C26" s="2">
        <f>SUM(C24:C25)</f>
        <v>103494522</v>
      </c>
      <c r="D26" s="19"/>
      <c r="E26" s="2">
        <f>SUM(E24:E25)</f>
        <v>89084582</v>
      </c>
    </row>
    <row r="27" spans="1:6" x14ac:dyDescent="0.25">
      <c r="B27" s="3"/>
      <c r="C27" s="2"/>
      <c r="D27" s="19"/>
      <c r="E27" s="2"/>
    </row>
    <row r="28" spans="1:6" x14ac:dyDescent="0.25">
      <c r="B28" s="3" t="s">
        <v>30</v>
      </c>
    </row>
    <row r="29" spans="1:6" x14ac:dyDescent="0.25">
      <c r="B29" t="s">
        <v>11</v>
      </c>
      <c r="C29" s="5">
        <v>1660862081</v>
      </c>
      <c r="D29" s="19"/>
      <c r="E29" s="5">
        <v>1454106567</v>
      </c>
    </row>
    <row r="30" spans="1:6" x14ac:dyDescent="0.25">
      <c r="B30" s="3" t="s">
        <v>85</v>
      </c>
      <c r="C30" s="6">
        <f>SUM(C29:C29)</f>
        <v>1660862081</v>
      </c>
      <c r="D30" s="19"/>
      <c r="E30" s="6">
        <f>SUM(E29:E29)</f>
        <v>1454106567</v>
      </c>
    </row>
    <row r="31" spans="1:6" s="3" customFormat="1" x14ac:dyDescent="0.25">
      <c r="B31" s="3" t="s">
        <v>38</v>
      </c>
      <c r="C31" s="8">
        <f>+C30+C26</f>
        <v>1764356603</v>
      </c>
      <c r="D31" s="9"/>
      <c r="E31" s="8">
        <f>+E30+E26</f>
        <v>1543191149</v>
      </c>
    </row>
    <row r="33" spans="1:6" x14ac:dyDescent="0.25">
      <c r="A33" s="3" t="s">
        <v>60</v>
      </c>
    </row>
    <row r="34" spans="1:6" x14ac:dyDescent="0.25">
      <c r="B34" t="s">
        <v>61</v>
      </c>
      <c r="C34" s="2">
        <f>+ANSWERS!B29-3000+1000000</f>
        <v>964608084</v>
      </c>
      <c r="D34" s="16" t="s">
        <v>55</v>
      </c>
      <c r="E34" s="2">
        <f>+ANSWERS!C29+1000000</f>
        <v>965225706</v>
      </c>
      <c r="F34" s="14" t="s">
        <v>49</v>
      </c>
    </row>
    <row r="35" spans="1:6" x14ac:dyDescent="0.25">
      <c r="B35" t="s">
        <v>63</v>
      </c>
      <c r="C35" s="2">
        <v>115506824</v>
      </c>
      <c r="D35" s="19"/>
      <c r="E35" s="2">
        <v>79790128</v>
      </c>
    </row>
    <row r="36" spans="1:6" x14ac:dyDescent="0.25">
      <c r="B36" t="s">
        <v>64</v>
      </c>
      <c r="C36" s="5">
        <f>+ANSWERS!B41+36000</f>
        <v>185496362</v>
      </c>
      <c r="D36" s="25" t="s">
        <v>47</v>
      </c>
      <c r="E36" s="5">
        <v>162709593</v>
      </c>
    </row>
    <row r="37" spans="1:6" s="3" customFormat="1" ht="15.75" thickBot="1" x14ac:dyDescent="0.3">
      <c r="B37" s="3" t="s">
        <v>62</v>
      </c>
      <c r="C37" s="10">
        <f>SUM(C34:C36)</f>
        <v>1265611270</v>
      </c>
      <c r="D37" s="9"/>
      <c r="E37" s="10">
        <f>SUM(E34:E36)</f>
        <v>1207725427</v>
      </c>
    </row>
    <row r="38" spans="1:6" ht="15.75" thickTop="1" x14ac:dyDescent="0.25">
      <c r="C38" s="4">
        <f>+C37-'ANSWER-Stmt of Rev Exp &amp; Chgs'!C33</f>
        <v>0</v>
      </c>
      <c r="D38" s="20"/>
      <c r="E38" s="4"/>
    </row>
    <row r="39" spans="1:6" x14ac:dyDescent="0.25">
      <c r="C39" s="4"/>
      <c r="D39" s="20"/>
      <c r="E39" s="4"/>
    </row>
    <row r="40" spans="1:6" x14ac:dyDescent="0.25">
      <c r="C40" s="4"/>
    </row>
    <row r="41" spans="1:6" x14ac:dyDescent="0.25">
      <c r="C41" s="4"/>
      <c r="D41" s="20"/>
      <c r="E41" s="4"/>
    </row>
    <row r="42" spans="1:6" x14ac:dyDescent="0.25">
      <c r="E42" s="4"/>
    </row>
  </sheetData>
  <mergeCells count="3">
    <mergeCell ref="A1:E1"/>
    <mergeCell ref="A2:E2"/>
    <mergeCell ref="A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workbookViewId="0">
      <selection activeCell="I15" sqref="I15"/>
    </sheetView>
  </sheetViews>
  <sheetFormatPr defaultRowHeight="15" x14ac:dyDescent="0.25"/>
  <cols>
    <col min="1" max="1" width="6" style="3" customWidth="1"/>
    <col min="2" max="2" width="33.42578125" bestFit="1" customWidth="1"/>
    <col min="3" max="3" width="14.85546875" customWidth="1"/>
    <col min="4" max="4" width="2.28515625" style="18" customWidth="1"/>
    <col min="5" max="5" width="15.7109375" customWidth="1"/>
  </cols>
  <sheetData>
    <row r="1" spans="1:5" x14ac:dyDescent="0.25">
      <c r="A1" s="28" t="s">
        <v>86</v>
      </c>
      <c r="B1" s="28"/>
      <c r="C1" s="28"/>
      <c r="D1" s="28"/>
      <c r="E1" s="28"/>
    </row>
    <row r="2" spans="1:5" x14ac:dyDescent="0.25">
      <c r="A2" s="28" t="s">
        <v>59</v>
      </c>
      <c r="B2" s="28"/>
      <c r="C2" s="28"/>
      <c r="D2" s="28"/>
      <c r="E2" s="28"/>
    </row>
    <row r="3" spans="1:5" x14ac:dyDescent="0.25">
      <c r="A3" s="28" t="s">
        <v>81</v>
      </c>
      <c r="B3" s="28"/>
      <c r="C3" s="28"/>
      <c r="D3" s="28"/>
      <c r="E3" s="28"/>
    </row>
    <row r="5" spans="1:5" x14ac:dyDescent="0.25">
      <c r="C5" s="1">
        <v>2019</v>
      </c>
      <c r="D5" s="17"/>
      <c r="E5" s="1">
        <v>2018</v>
      </c>
    </row>
    <row r="6" spans="1:5" x14ac:dyDescent="0.25">
      <c r="A6" s="3" t="s">
        <v>32</v>
      </c>
    </row>
    <row r="7" spans="1:5" x14ac:dyDescent="0.25">
      <c r="B7" t="s">
        <v>15</v>
      </c>
      <c r="C7" s="2">
        <v>399768079</v>
      </c>
      <c r="D7" s="19"/>
      <c r="E7" s="2">
        <v>359951622</v>
      </c>
    </row>
    <row r="8" spans="1:5" x14ac:dyDescent="0.25">
      <c r="B8" t="s">
        <v>16</v>
      </c>
      <c r="C8" s="5">
        <v>4965060</v>
      </c>
      <c r="D8" s="19"/>
      <c r="E8" s="5">
        <v>3608350</v>
      </c>
    </row>
    <row r="9" spans="1:5" x14ac:dyDescent="0.25">
      <c r="B9" s="3" t="s">
        <v>40</v>
      </c>
      <c r="C9" s="4">
        <f>SUM(C7:C8)</f>
        <v>404733139</v>
      </c>
      <c r="D9" s="20"/>
      <c r="E9" s="4">
        <f>SUM(E7:E8)</f>
        <v>363559972</v>
      </c>
    </row>
    <row r="11" spans="1:5" x14ac:dyDescent="0.25">
      <c r="A11" s="3" t="s">
        <v>33</v>
      </c>
    </row>
    <row r="12" spans="1:5" x14ac:dyDescent="0.25">
      <c r="B12" t="s">
        <v>17</v>
      </c>
      <c r="C12" s="2">
        <v>291385187</v>
      </c>
      <c r="D12" s="19"/>
      <c r="E12" s="2">
        <v>277076690</v>
      </c>
    </row>
    <row r="13" spans="1:5" x14ac:dyDescent="0.25">
      <c r="B13" t="s">
        <v>18</v>
      </c>
      <c r="C13" s="2">
        <v>15482609</v>
      </c>
      <c r="D13" s="19"/>
      <c r="E13" s="2">
        <v>17409496</v>
      </c>
    </row>
    <row r="14" spans="1:5" x14ac:dyDescent="0.25">
      <c r="B14" t="s">
        <v>19</v>
      </c>
      <c r="C14" s="5">
        <f>+ANSWERS!B25+3000</f>
        <v>30660250</v>
      </c>
      <c r="D14" s="21" t="s">
        <v>48</v>
      </c>
      <c r="E14" s="5">
        <v>30038388</v>
      </c>
    </row>
    <row r="15" spans="1:5" x14ac:dyDescent="0.25">
      <c r="B15" s="3" t="s">
        <v>39</v>
      </c>
      <c r="C15" s="6">
        <f>SUM(C12:C14)</f>
        <v>337528046</v>
      </c>
      <c r="E15" s="6">
        <f>SUM(E12:E14)</f>
        <v>324524574</v>
      </c>
    </row>
    <row r="16" spans="1:5" s="3" customFormat="1" x14ac:dyDescent="0.25">
      <c r="B16" s="3" t="s">
        <v>36</v>
      </c>
      <c r="C16" s="12">
        <f>+C9-C15</f>
        <v>67205093</v>
      </c>
      <c r="D16" s="22"/>
      <c r="E16" s="12">
        <f>+E9-E15</f>
        <v>39035398</v>
      </c>
    </row>
    <row r="17" spans="1:6" x14ac:dyDescent="0.25">
      <c r="C17" s="2"/>
      <c r="E17" s="2"/>
    </row>
    <row r="18" spans="1:6" x14ac:dyDescent="0.25">
      <c r="A18" s="3" t="s">
        <v>34</v>
      </c>
    </row>
    <row r="19" spans="1:6" x14ac:dyDescent="0.25">
      <c r="B19" t="s">
        <v>54</v>
      </c>
      <c r="C19" s="2">
        <f>+ANSWERS!B38+36000</f>
        <v>10007624</v>
      </c>
      <c r="D19" s="21" t="s">
        <v>47</v>
      </c>
      <c r="E19" s="2">
        <v>10467484</v>
      </c>
    </row>
    <row r="20" spans="1:6" x14ac:dyDescent="0.25">
      <c r="B20" t="s">
        <v>20</v>
      </c>
      <c r="C20" s="2">
        <v>5217031</v>
      </c>
      <c r="D20" s="19"/>
      <c r="E20" s="2">
        <v>18507476</v>
      </c>
    </row>
    <row r="21" spans="1:6" x14ac:dyDescent="0.25">
      <c r="B21" t="s">
        <v>22</v>
      </c>
      <c r="C21" s="2">
        <v>52598</v>
      </c>
      <c r="D21" s="19"/>
      <c r="E21" s="2">
        <v>18695</v>
      </c>
    </row>
    <row r="22" spans="1:6" x14ac:dyDescent="0.25">
      <c r="B22" t="s">
        <v>21</v>
      </c>
      <c r="C22" s="5">
        <v>-38982442</v>
      </c>
      <c r="D22" s="19"/>
      <c r="E22" s="5">
        <v>-40828498</v>
      </c>
    </row>
    <row r="23" spans="1:6" x14ac:dyDescent="0.25">
      <c r="B23" s="3" t="s">
        <v>41</v>
      </c>
      <c r="C23" s="6">
        <f>SUM(C19:C22)</f>
        <v>-23705189</v>
      </c>
      <c r="D23" s="19"/>
      <c r="E23" s="6">
        <f>SUM(E19:E22)</f>
        <v>-11834843</v>
      </c>
    </row>
    <row r="24" spans="1:6" s="3" customFormat="1" x14ac:dyDescent="0.25">
      <c r="B24" s="3" t="s">
        <v>43</v>
      </c>
      <c r="C24" s="12">
        <f>+C23+C16</f>
        <v>43499904</v>
      </c>
      <c r="D24" s="23"/>
      <c r="E24" s="12">
        <f>+E23+E16</f>
        <v>27200555</v>
      </c>
    </row>
    <row r="25" spans="1:6" x14ac:dyDescent="0.25">
      <c r="C25" s="2"/>
      <c r="D25" s="19"/>
      <c r="E25" s="2"/>
    </row>
    <row r="26" spans="1:6" ht="15" customHeight="1" x14ac:dyDescent="0.25">
      <c r="A26" s="3" t="s">
        <v>35</v>
      </c>
    </row>
    <row r="27" spans="1:6" ht="15" customHeight="1" x14ac:dyDescent="0.25">
      <c r="B27" t="s">
        <v>23</v>
      </c>
      <c r="C27" s="2">
        <v>10298928</v>
      </c>
      <c r="D27" s="19"/>
      <c r="E27" s="2">
        <v>13265608</v>
      </c>
    </row>
    <row r="28" spans="1:6" ht="15" customHeight="1" x14ac:dyDescent="0.25">
      <c r="B28" t="s">
        <v>24</v>
      </c>
      <c r="C28" s="5">
        <v>4087011</v>
      </c>
      <c r="D28" s="19"/>
      <c r="E28" s="5">
        <v>25027314</v>
      </c>
    </row>
    <row r="29" spans="1:6" ht="15" customHeight="1" x14ac:dyDescent="0.25">
      <c r="B29" s="3" t="s">
        <v>42</v>
      </c>
      <c r="C29" s="2">
        <f>SUM(C27:C28)</f>
        <v>14385939</v>
      </c>
      <c r="D29" s="19"/>
      <c r="E29" s="2">
        <f>SUM(E27:E28)</f>
        <v>38292922</v>
      </c>
    </row>
    <row r="30" spans="1:6" ht="15" customHeight="1" x14ac:dyDescent="0.25">
      <c r="C30" s="2"/>
      <c r="D30" s="19"/>
      <c r="E30" s="2"/>
    </row>
    <row r="31" spans="1:6" s="3" customFormat="1" x14ac:dyDescent="0.25">
      <c r="A31" s="3" t="s">
        <v>56</v>
      </c>
      <c r="C31" s="11">
        <f>+C29+C24</f>
        <v>57885843</v>
      </c>
      <c r="D31" s="9"/>
      <c r="E31" s="11">
        <f>+E29+E24</f>
        <v>65493477</v>
      </c>
    </row>
    <row r="32" spans="1:6" x14ac:dyDescent="0.25">
      <c r="A32" s="3" t="s">
        <v>57</v>
      </c>
      <c r="C32" s="5">
        <f>+E33</f>
        <v>1207725427</v>
      </c>
      <c r="D32" s="19"/>
      <c r="E32" s="5">
        <f>+ANSWERS!C33+1000000</f>
        <v>1142231950</v>
      </c>
      <c r="F32" s="14" t="s">
        <v>49</v>
      </c>
    </row>
    <row r="33" spans="1:5" s="3" customFormat="1" ht="15.75" thickBot="1" x14ac:dyDescent="0.3">
      <c r="A33" s="3" t="s">
        <v>58</v>
      </c>
      <c r="C33" s="10">
        <f>+C32+C31</f>
        <v>1265611270</v>
      </c>
      <c r="D33" s="9"/>
      <c r="E33" s="10">
        <f>+E32+E31</f>
        <v>1207725427</v>
      </c>
    </row>
    <row r="34" spans="1:5" ht="15.75" thickTop="1" x14ac:dyDescent="0.25">
      <c r="E34" s="4">
        <f>+E33-C32</f>
        <v>0</v>
      </c>
    </row>
    <row r="35" spans="1:5" x14ac:dyDescent="0.25">
      <c r="C35" s="4">
        <f>+C32-E33</f>
        <v>0</v>
      </c>
      <c r="D35" s="20"/>
    </row>
  </sheetData>
  <sortState ref="A19:D22">
    <sortCondition descending="1" ref="C19:C22"/>
  </sortState>
  <mergeCells count="3">
    <mergeCell ref="A1:E1"/>
    <mergeCell ref="A2:E2"/>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TEST</vt:lpstr>
      <vt:lpstr>TEST Statement of Net Position</vt:lpstr>
      <vt:lpstr>TEST Stmt of Rev Exp &amp; Chges</vt:lpstr>
      <vt:lpstr>ANSWERS</vt:lpstr>
      <vt:lpstr>ANSWER-Stmt of Net Position</vt:lpstr>
      <vt:lpstr>ANSWER-Stmt of Rev Exp &amp; Chgs</vt:lpstr>
      <vt:lpstr>TEST!Print_Area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rgreek</dc:creator>
  <cp:lastModifiedBy>Kevin Harper</cp:lastModifiedBy>
  <dcterms:created xsi:type="dcterms:W3CDTF">2011-03-02T18:07:40Z</dcterms:created>
  <dcterms:modified xsi:type="dcterms:W3CDTF">2019-07-05T22:20:40Z</dcterms:modified>
</cp:coreProperties>
</file>